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05" windowWidth="20955" windowHeight="9975"/>
  </bookViews>
  <sheets>
    <sheet name="2016" sheetId="5" r:id="rId1"/>
    <sheet name="Sheet1" sheetId="1" r:id="rId2"/>
    <sheet name="Sheet2" sheetId="2" r:id="rId3"/>
    <sheet name="Sheet3" sheetId="3" r:id="rId4"/>
  </sheets>
  <calcPr calcId="145621"/>
</workbook>
</file>

<file path=xl/calcChain.xml><?xml version="1.0" encoding="utf-8"?>
<calcChain xmlns="http://schemas.openxmlformats.org/spreadsheetml/2006/main">
  <c r="K11" i="5" l="1"/>
  <c r="O6" i="5" l="1"/>
  <c r="O5" i="5"/>
  <c r="O14" i="5"/>
  <c r="O12" i="5"/>
  <c r="D7" i="5"/>
  <c r="E7" i="5"/>
  <c r="F7" i="5"/>
  <c r="G7" i="5"/>
  <c r="H7" i="5"/>
  <c r="I7" i="5"/>
  <c r="J7" i="5"/>
  <c r="K7" i="5"/>
  <c r="L7" i="5"/>
  <c r="M7" i="5"/>
  <c r="N7" i="5"/>
  <c r="C7" i="5"/>
  <c r="C8" i="5" s="1"/>
  <c r="D16" i="5"/>
  <c r="E16" i="5"/>
  <c r="F16" i="5"/>
  <c r="G16" i="5"/>
  <c r="H16" i="5"/>
  <c r="I16" i="5"/>
  <c r="J16" i="5"/>
  <c r="K16" i="5"/>
  <c r="L16" i="5"/>
  <c r="M16" i="5"/>
  <c r="N16" i="5"/>
  <c r="C16" i="5"/>
  <c r="D15" i="5"/>
  <c r="D17" i="5" s="1"/>
  <c r="E15" i="5"/>
  <c r="E17" i="5" s="1"/>
  <c r="F15" i="5"/>
  <c r="G15" i="5"/>
  <c r="G17" i="5" s="1"/>
  <c r="H15" i="5"/>
  <c r="H17" i="5" s="1"/>
  <c r="I15" i="5"/>
  <c r="I17" i="5" s="1"/>
  <c r="J15" i="5"/>
  <c r="J17" i="5" s="1"/>
  <c r="K15" i="5"/>
  <c r="K17" i="5" s="1"/>
  <c r="L15" i="5"/>
  <c r="L17" i="5" s="1"/>
  <c r="M15" i="5"/>
  <c r="M17" i="5" s="1"/>
  <c r="N15" i="5"/>
  <c r="N17" i="5" s="1"/>
  <c r="C15" i="5"/>
  <c r="C17" i="5" s="1"/>
  <c r="L11" i="5"/>
  <c r="M11" i="5"/>
  <c r="N11" i="5"/>
  <c r="D10" i="5"/>
  <c r="E10" i="5"/>
  <c r="F10" i="5"/>
  <c r="G10" i="5"/>
  <c r="H10" i="5"/>
  <c r="I10" i="5"/>
  <c r="J10" i="5"/>
  <c r="K10" i="5"/>
  <c r="L10" i="5"/>
  <c r="M10" i="5"/>
  <c r="N10" i="5"/>
  <c r="C10" i="5"/>
  <c r="F17" i="5" l="1"/>
  <c r="O11" i="5"/>
  <c r="O10" i="5"/>
  <c r="O16" i="5"/>
  <c r="O7" i="5"/>
  <c r="O15" i="5"/>
  <c r="D8" i="5"/>
  <c r="C9" i="5"/>
  <c r="O17" i="5" l="1"/>
  <c r="C13" i="5"/>
  <c r="C18" i="5" s="1"/>
  <c r="E8" i="5"/>
  <c r="D9" i="5"/>
  <c r="D13" i="5" s="1"/>
  <c r="D18" i="5" s="1"/>
  <c r="F8" i="5" l="1"/>
  <c r="E9" i="5"/>
  <c r="E13" i="5" s="1"/>
  <c r="E18" i="5" s="1"/>
  <c r="D22" i="1"/>
  <c r="D21" i="1"/>
  <c r="E21" i="1"/>
  <c r="F21" i="1"/>
  <c r="G21" i="1"/>
  <c r="H21" i="1"/>
  <c r="I21" i="1"/>
  <c r="J7" i="1"/>
  <c r="J10" i="1"/>
  <c r="J11" i="1"/>
  <c r="J12" i="1"/>
  <c r="J13" i="1"/>
  <c r="J14" i="1"/>
  <c r="J15" i="1"/>
  <c r="J16" i="1"/>
  <c r="J17" i="1"/>
  <c r="J19" i="1"/>
  <c r="J20" i="1"/>
  <c r="J6" i="1"/>
  <c r="C20" i="1"/>
  <c r="C19" i="1"/>
  <c r="C21" i="1" s="1"/>
  <c r="C17" i="1"/>
  <c r="C16" i="1"/>
  <c r="C15" i="1"/>
  <c r="C14" i="1"/>
  <c r="C13" i="1"/>
  <c r="C12" i="1"/>
  <c r="C11" i="1"/>
  <c r="I9" i="1"/>
  <c r="I18" i="1" s="1"/>
  <c r="H9" i="1"/>
  <c r="H18" i="1" s="1"/>
  <c r="H22" i="1" s="1"/>
  <c r="G9" i="1"/>
  <c r="G18" i="1" s="1"/>
  <c r="F9" i="1"/>
  <c r="F18" i="1" s="1"/>
  <c r="E9" i="1"/>
  <c r="E18" i="1" s="1"/>
  <c r="D9" i="1"/>
  <c r="D18" i="1" s="1"/>
  <c r="I8" i="1"/>
  <c r="I22" i="1" s="1"/>
  <c r="H8" i="1"/>
  <c r="G8" i="1"/>
  <c r="F8" i="1"/>
  <c r="F22" i="1" s="1"/>
  <c r="E8" i="1"/>
  <c r="E22" i="1" s="1"/>
  <c r="D8" i="1"/>
  <c r="C7" i="1"/>
  <c r="C6" i="1"/>
  <c r="G22" i="1" l="1"/>
  <c r="J18" i="1"/>
  <c r="F9" i="5"/>
  <c r="F13" i="5" s="1"/>
  <c r="F18" i="5" s="1"/>
  <c r="G8" i="5"/>
  <c r="J9" i="1"/>
  <c r="C8" i="1"/>
  <c r="C9" i="1"/>
  <c r="C18" i="1" s="1"/>
  <c r="J8" i="1"/>
  <c r="C22" i="1" l="1"/>
  <c r="H8" i="5"/>
  <c r="G9" i="5"/>
  <c r="G13" i="5" s="1"/>
  <c r="G18" i="5" s="1"/>
  <c r="I8" i="5" l="1"/>
  <c r="H9" i="5"/>
  <c r="H13" i="5" s="1"/>
  <c r="H18" i="5" s="1"/>
  <c r="J8" i="5" l="1"/>
  <c r="I9" i="5"/>
  <c r="I13" i="5" s="1"/>
  <c r="I18" i="5" s="1"/>
  <c r="K8" i="5" l="1"/>
  <c r="J9" i="5"/>
  <c r="J13" i="5" s="1"/>
  <c r="J18" i="5" s="1"/>
  <c r="L8" i="5" l="1"/>
  <c r="K9" i="5"/>
  <c r="K13" i="5" s="1"/>
  <c r="K18" i="5" s="1"/>
  <c r="M8" i="5" l="1"/>
  <c r="L9" i="5"/>
  <c r="N8" i="5" l="1"/>
  <c r="N9" i="5" s="1"/>
  <c r="M9" i="5"/>
  <c r="M13" i="5" s="1"/>
  <c r="M18" i="5" s="1"/>
  <c r="L13" i="5"/>
  <c r="L18" i="5" s="1"/>
  <c r="N13" i="5" l="1"/>
  <c r="N18" i="5" s="1"/>
  <c r="O9" i="5"/>
  <c r="O13" i="5" s="1"/>
  <c r="O18" i="5" s="1"/>
</calcChain>
</file>

<file path=xl/sharedStrings.xml><?xml version="1.0" encoding="utf-8"?>
<sst xmlns="http://schemas.openxmlformats.org/spreadsheetml/2006/main" count="68" uniqueCount="57">
  <si>
    <t>პროგრამული კოდი</t>
  </si>
  <si>
    <t>დ ა ს ა ხ ე ლ ე ბ ა</t>
  </si>
  <si>
    <t>სულ</t>
  </si>
  <si>
    <t>მოსალოდნელი ხარჯი</t>
  </si>
  <si>
    <t>ივლისი</t>
  </si>
  <si>
    <t>აგვისტო</t>
  </si>
  <si>
    <t>სექტემბერი</t>
  </si>
  <si>
    <t>ოქტომბერი</t>
  </si>
  <si>
    <t>ნოემბერი</t>
  </si>
  <si>
    <t>დეკემბერი</t>
  </si>
  <si>
    <t>35 02 01</t>
  </si>
  <si>
    <t>სულ სახელმწიფო კომპენსაცია/სტიპენდია</t>
  </si>
  <si>
    <t>სულ საპენსიო პაკეტი</t>
  </si>
  <si>
    <t>35 02 02</t>
  </si>
  <si>
    <t>სოციალური პაკეტი</t>
  </si>
  <si>
    <t>მათ შორის:</t>
  </si>
  <si>
    <t>სოციალური პაკეტი (შშმპ, მარჩენლები, რეპრესირებულები და ა. შ)</t>
  </si>
  <si>
    <t>სოციალური პაკეტით მოსარგებლე სუბსიდიის მიმღებები</t>
  </si>
  <si>
    <t>სოციალური პაკეტით მოსარგებლე სახელმწიფო კომპენსაციის მიმღებები</t>
  </si>
  <si>
    <t>საყოფაცხოვრებო სუბსიდია</t>
  </si>
  <si>
    <t>რეგრესი</t>
  </si>
  <si>
    <t>რეინტეგრაცია</t>
  </si>
  <si>
    <t>ორსულობის, მშობიარობისა და ბავშვთა მოვლის, ასევე ახალშობილის შვილად აყვანის გამო შვებულების ხარჯები</t>
  </si>
  <si>
    <t>სულ სოციალური დახმარება</t>
  </si>
  <si>
    <t>35 02 03 10</t>
  </si>
  <si>
    <t>მინდობით აღზრდა</t>
  </si>
  <si>
    <t>გადაუდებელი მინდობით აღზრდა</t>
  </si>
  <si>
    <t>sapensio paketi</t>
  </si>
  <si>
    <t>ინფორმაცია სახელმწიფო გასაცემლების დეპარტამენტის მიერ ადმინისტრირებული გასაცემლების 2014 წლის სავარაუდო ხარჯების შესახებ</t>
  </si>
  <si>
    <t>იანვარი</t>
  </si>
  <si>
    <t>თებერვალი</t>
  </si>
  <si>
    <t>მარტი</t>
  </si>
  <si>
    <t>აპრილი</t>
  </si>
  <si>
    <t>მაისი</t>
  </si>
  <si>
    <t>ივნისი</t>
  </si>
  <si>
    <t>სულ საპენსიო პაკეტის ხარჯი</t>
  </si>
  <si>
    <t>17000 ბენეფიციარზე 10 ლარიანი გადაანგარიშება</t>
  </si>
  <si>
    <t>200 პოლიციელის ოჯახის 1000 გასაცემელი</t>
  </si>
  <si>
    <t>კომპენსაციის 1 თვის მაქსიმალური ხარჯი</t>
  </si>
  <si>
    <t>მიმდინარე თვეში საჭირო თანხა(რ–ბა*160 ლარზე)</t>
  </si>
  <si>
    <t>შესაძლო მომსვლელები (40000–დან მოვიდეს 20000) 20000*160</t>
  </si>
  <si>
    <t>წინა პერიოდის თანხები საშუალოდ ყოველთვიურად (საშუალოდ 4000 ბენეფიციარზე)</t>
  </si>
  <si>
    <t>სგს ბაზით საპენსიო ასაკი უსრულდებათ</t>
  </si>
  <si>
    <t>გარდაცვალების საშუალო მაჩვენებელი</t>
  </si>
  <si>
    <t>პენსიონერთა რაოდენობის მატება</t>
  </si>
  <si>
    <t>სულ 2016 წელი</t>
  </si>
  <si>
    <t>საპენსიო პაკეტის მიმღებთა რ–ბა(2015 წლის 1 დეკემბრის მდგომარეობით რ–ბა უდრის 707371)</t>
  </si>
  <si>
    <t>მაღალმთიანების 20%–იანი მატება (საშუალოდ 60000 ბენეფიციარი) 60000*32 (სექტემბრიდან დეკემბრის ჩათვლით)</t>
  </si>
  <si>
    <t>სულ საპენსიო უზრუნველყოფის პროგრამა</t>
  </si>
  <si>
    <r>
      <t xml:space="preserve">2015 </t>
    </r>
    <r>
      <rPr>
        <sz val="11"/>
        <color theme="1"/>
        <rFont val="Sylfaen"/>
        <family val="1"/>
      </rPr>
      <t>წლის 1 დეკემბრის მდგომარეობით საპენსიო პაკეტის მიმღებთა სავარაუდო ოდენობა შეადგენს 707 371 ბენეფიციარს. სსგს ბაზის მონაცემების თანახმად 2016 წლის განმავლობაში საპენსიო ასაკი შეუსრულდება 54 902 პირს. იმის გათვალისწინებით, რომ საპენსიო ბაზის მონაცემებით, ყოველთვიურად გარდაცვალების გამო სახელმწიფო პენსია უწყდება 3 200 ბენეფიციარს (1 წლის განმავლობაში 3600*12=38400) პენსიონერთა მატება 2016 წლის განმავლობაში იქნება 16 502 (54 902-38400=16 502)</t>
    </r>
  </si>
  <si>
    <t>წინა პერიოდის თანხა, რომელიც საშუალოდ 4000 ბენეფიციარის მიუღებელი პერიოდის თანხებია. ყოველთვიურად ეს თანხა საშუალოდ 833 000 ლარს შეადგენს;</t>
  </si>
  <si>
    <t>მაღალმთიანობის გამო საშუალოდ 60 000 ბენეფიციარზე პენსიის ოდენობის 20%–იანი ზრდა (32 ლარი). ეს თანხა შეადგენს 1 920 000 ლარს (60000*32=1920000), თანხის დამატება მოხდება სექტემბრიდან დეკემბრის ჩათვლით;</t>
  </si>
  <si>
    <t>დღეის მდგომარეობით სსგს ბაზის მონაცემების თანახმად საპენსიო ასაკი შესრულებული აქვთ და არ მიუმართავთ გასაცემლის დასანიშნათ 40 000 პირს. აქედან 50%–ის მოსვლის შემთხვევაში ყოველთვიურად გასაცემლის ოდენობა მოიმატებს 3 200 000 ლარით (20000*160=3200000).</t>
  </si>
  <si>
    <t xml:space="preserve">შენიშვნა </t>
  </si>
  <si>
    <t xml:space="preserve">სახელმწიფო კომპენსაციის ყოველთვიური ხარჯის დასათვლელათ საფუძვლად აღებულია 2015 წლის მაქსიმალური ხარჯი (2015 წლის ივლისი) 7 943 000 ლარი. </t>
  </si>
  <si>
    <t>200 დაღუპული პოლიციელის ოჯახის წევრების 1000 ლარიანი სახელმწიფო კომპენსაციის თანხა, ყოველთვიურად 200 000 ლარი</t>
  </si>
  <si>
    <t>17 000 ბენეფიციარის 10 ლარიანი მატება 170 000 ლარი;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</si>
</sst>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00"/>
    <numFmt numFmtId="165" formatCode="###\ ###\ ###"/>
  </numFmts>
  <fonts count="13" x14ac:knownFonts="1">
    <font>
      <sz val="11"/>
      <color theme="1"/>
      <name val="Calibri"/>
      <family val="2"/>
      <scheme val="minor"/>
    </font>
    <font>
      <sz val="11"/>
      <color rgb="FF000000"/>
      <name val="Calibri"/>
      <family val="2"/>
      <charset val="204"/>
    </font>
    <font>
      <b/>
      <sz val="10"/>
      <color rgb="FF000000"/>
      <name val="Calibri"/>
      <family val="2"/>
      <charset val="204"/>
    </font>
    <font>
      <b/>
      <sz val="9"/>
      <name val="AcadNusx"/>
    </font>
    <font>
      <b/>
      <sz val="8"/>
      <name val="AcadNusx"/>
    </font>
    <font>
      <b/>
      <sz val="10"/>
      <name val="AcadNusx"/>
    </font>
    <font>
      <b/>
      <sz val="11"/>
      <name val="AcadNusx"/>
    </font>
    <font>
      <i/>
      <sz val="9"/>
      <name val="AcadNusx"/>
    </font>
    <font>
      <sz val="10"/>
      <name val="AcadNusx"/>
    </font>
    <font>
      <sz val="9"/>
      <name val="AcadNusx"/>
    </font>
    <font>
      <b/>
      <sz val="11"/>
      <color theme="1"/>
      <name val="Calibri"/>
      <family val="2"/>
      <scheme val="minor"/>
    </font>
    <font>
      <sz val="10"/>
      <color theme="1"/>
      <name val="Calibri"/>
      <family val="2"/>
      <scheme val="minor"/>
    </font>
    <font>
      <sz val="11"/>
      <color theme="1"/>
      <name val="Sylfaen"/>
      <family val="1"/>
    </font>
  </fonts>
  <fills count="7">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
      <patternFill patternType="solid">
        <fgColor theme="0" tint="-4.9989318521683403E-2"/>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2">
    <xf numFmtId="0" fontId="0" fillId="0" borderId="0"/>
    <xf numFmtId="0" fontId="1" fillId="0" borderId="0"/>
  </cellStyleXfs>
  <cellXfs count="59">
    <xf numFmtId="0" fontId="0" fillId="0" borderId="0" xfId="0"/>
    <xf numFmtId="0" fontId="2" fillId="0" borderId="3" xfId="1" applyFont="1" applyFill="1" applyBorder="1" applyAlignment="1">
      <alignment horizontal="center" vertical="center" wrapText="1"/>
    </xf>
    <xf numFmtId="0" fontId="0" fillId="0" borderId="0" xfId="0" applyAlignment="1">
      <alignment horizontal="center" vertical="center"/>
    </xf>
    <xf numFmtId="0" fontId="4" fillId="0" borderId="5" xfId="0" applyFont="1" applyFill="1" applyBorder="1" applyAlignment="1">
      <alignment vertical="center"/>
    </xf>
    <xf numFmtId="164" fontId="4" fillId="0" borderId="5" xfId="0" applyNumberFormat="1" applyFont="1" applyFill="1" applyBorder="1" applyAlignment="1">
      <alignment horizontal="center" vertical="center"/>
    </xf>
    <xf numFmtId="164" fontId="5" fillId="0" borderId="2" xfId="0" applyNumberFormat="1" applyFont="1" applyFill="1" applyBorder="1" applyAlignment="1">
      <alignment horizontal="center" vertical="center"/>
    </xf>
    <xf numFmtId="0" fontId="6" fillId="2" borderId="5" xfId="0" applyFont="1" applyFill="1" applyBorder="1" applyAlignment="1">
      <alignment vertical="center"/>
    </xf>
    <xf numFmtId="164" fontId="5" fillId="2" borderId="2" xfId="0" applyNumberFormat="1" applyFont="1" applyFill="1" applyBorder="1" applyAlignment="1">
      <alignment horizontal="center" vertical="center"/>
    </xf>
    <xf numFmtId="0" fontId="3" fillId="3" borderId="5" xfId="0" applyFont="1" applyFill="1" applyBorder="1" applyAlignment="1">
      <alignment vertical="center"/>
    </xf>
    <xf numFmtId="164" fontId="5" fillId="3" borderId="2" xfId="0" applyNumberFormat="1" applyFont="1" applyFill="1" applyBorder="1" applyAlignment="1">
      <alignment horizontal="center" vertical="center"/>
    </xf>
    <xf numFmtId="0" fontId="7" fillId="0" borderId="5" xfId="0" applyFont="1" applyBorder="1" applyAlignment="1">
      <alignment horizontal="center" vertical="center"/>
    </xf>
    <xf numFmtId="4" fontId="8" fillId="0" borderId="2" xfId="0" applyNumberFormat="1" applyFont="1" applyFill="1" applyBorder="1" applyAlignment="1">
      <alignment horizontal="center" vertical="center"/>
    </xf>
    <xf numFmtId="4" fontId="8" fillId="0" borderId="5" xfId="0" applyNumberFormat="1" applyFont="1" applyFill="1" applyBorder="1" applyAlignment="1">
      <alignment horizontal="center" vertical="center"/>
    </xf>
    <xf numFmtId="2" fontId="8" fillId="0" borderId="2" xfId="0" applyNumberFormat="1" applyFont="1" applyFill="1" applyBorder="1" applyAlignment="1">
      <alignment horizontal="center" vertical="center"/>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3" fillId="3" borderId="5" xfId="0" applyFont="1" applyFill="1" applyBorder="1" applyAlignment="1">
      <alignment vertical="center" wrapText="1"/>
    </xf>
    <xf numFmtId="164" fontId="4" fillId="3" borderId="5" xfId="0" applyNumberFormat="1" applyFont="1" applyFill="1" applyBorder="1" applyAlignment="1">
      <alignment horizontal="center" vertical="center"/>
    </xf>
    <xf numFmtId="0" fontId="3" fillId="3" borderId="5" xfId="0" applyFont="1" applyFill="1" applyBorder="1" applyAlignment="1">
      <alignment horizontal="left" vertical="center"/>
    </xf>
    <xf numFmtId="0" fontId="3" fillId="0" borderId="5" xfId="0" applyFont="1" applyFill="1" applyBorder="1" applyAlignment="1">
      <alignment vertical="center"/>
    </xf>
    <xf numFmtId="0" fontId="3" fillId="0" borderId="5" xfId="0" applyFont="1" applyFill="1" applyBorder="1" applyAlignment="1">
      <alignment horizontal="left" vertical="center"/>
    </xf>
    <xf numFmtId="164" fontId="0" fillId="0" borderId="0" xfId="0" applyNumberFormat="1" applyAlignment="1">
      <alignment horizontal="center" vertical="center"/>
    </xf>
    <xf numFmtId="0" fontId="10" fillId="2" borderId="2" xfId="0" applyFont="1" applyFill="1" applyBorder="1"/>
    <xf numFmtId="164" fontId="10" fillId="2" borderId="2" xfId="0" applyNumberFormat="1" applyFont="1" applyFill="1" applyBorder="1"/>
    <xf numFmtId="0" fontId="10" fillId="4" borderId="2" xfId="0" applyFont="1" applyFill="1" applyBorder="1"/>
    <xf numFmtId="164" fontId="10" fillId="4" borderId="2" xfId="0" applyNumberFormat="1" applyFont="1" applyFill="1" applyBorder="1"/>
    <xf numFmtId="0" fontId="0" fillId="0" borderId="8" xfId="0" applyBorder="1" applyAlignment="1">
      <alignment wrapText="1"/>
    </xf>
    <xf numFmtId="0" fontId="0" fillId="0" borderId="0" xfId="0" applyBorder="1" applyAlignment="1">
      <alignment wrapText="1"/>
    </xf>
    <xf numFmtId="0" fontId="2" fillId="0" borderId="7"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5" fillId="5" borderId="5" xfId="0" applyFont="1" applyFill="1" applyBorder="1" applyAlignment="1">
      <alignment horizontal="left" vertical="center" wrapText="1"/>
    </xf>
    <xf numFmtId="0" fontId="2" fillId="0" borderId="9" xfId="1" applyFont="1" applyFill="1" applyBorder="1" applyAlignment="1">
      <alignment horizontal="center" vertical="center" wrapText="1"/>
    </xf>
    <xf numFmtId="0" fontId="2" fillId="0" borderId="10" xfId="1" applyFont="1" applyFill="1" applyBorder="1" applyAlignment="1">
      <alignment horizontal="center" vertical="center" wrapText="1"/>
    </xf>
    <xf numFmtId="2" fontId="2" fillId="0" borderId="2" xfId="1" applyNumberFormat="1" applyFont="1" applyFill="1" applyBorder="1" applyAlignment="1">
      <alignment horizontal="center" vertical="center"/>
    </xf>
    <xf numFmtId="0" fontId="3" fillId="0" borderId="4" xfId="0" applyFont="1" applyBorder="1" applyAlignment="1">
      <alignment horizontal="center" vertical="center" textRotation="90"/>
    </xf>
    <xf numFmtId="0" fontId="3" fillId="0" borderId="6" xfId="0" applyFont="1" applyBorder="1" applyAlignment="1">
      <alignment horizontal="center" vertical="center" textRotation="90"/>
    </xf>
    <xf numFmtId="0" fontId="3" fillId="0" borderId="7" xfId="0" applyFont="1" applyBorder="1" applyAlignment="1">
      <alignment horizontal="center" vertical="center" textRotation="90"/>
    </xf>
    <xf numFmtId="2"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5" fillId="0" borderId="4" xfId="0" applyFont="1" applyBorder="1" applyAlignment="1">
      <alignment horizontal="center" vertical="center" textRotation="90"/>
    </xf>
    <xf numFmtId="0" fontId="5" fillId="6" borderId="5" xfId="0" applyFont="1" applyFill="1" applyBorder="1" applyAlignment="1">
      <alignment vertical="center" wrapText="1"/>
    </xf>
    <xf numFmtId="165" fontId="5" fillId="6" borderId="2" xfId="0" applyNumberFormat="1" applyFont="1" applyFill="1" applyBorder="1" applyAlignment="1">
      <alignment horizontal="center" vertical="center"/>
    </xf>
    <xf numFmtId="0" fontId="5" fillId="0" borderId="6" xfId="0" applyFont="1" applyBorder="1" applyAlignment="1">
      <alignment horizontal="center" vertical="center" textRotation="90"/>
    </xf>
    <xf numFmtId="0" fontId="5" fillId="0" borderId="5" xfId="0" applyFont="1" applyFill="1" applyBorder="1" applyAlignment="1">
      <alignment horizontal="left" vertical="center" wrapText="1"/>
    </xf>
    <xf numFmtId="165" fontId="5" fillId="0" borderId="2" xfId="0" applyNumberFormat="1" applyFont="1" applyFill="1" applyBorder="1" applyAlignment="1">
      <alignment horizontal="center" vertical="center"/>
    </xf>
    <xf numFmtId="0" fontId="5" fillId="0" borderId="5" xfId="0" applyFont="1" applyFill="1" applyBorder="1" applyAlignment="1">
      <alignment vertical="center" wrapText="1"/>
    </xf>
    <xf numFmtId="0" fontId="5" fillId="3" borderId="5" xfId="0" applyFont="1" applyFill="1" applyBorder="1" applyAlignment="1">
      <alignment horizontal="left" vertical="center" wrapText="1"/>
    </xf>
    <xf numFmtId="0" fontId="5" fillId="0" borderId="7" xfId="0" applyFont="1" applyBorder="1" applyAlignment="1">
      <alignment horizontal="center" vertical="center" textRotation="90"/>
    </xf>
    <xf numFmtId="164" fontId="5" fillId="5" borderId="2" xfId="0" applyNumberFormat="1" applyFont="1" applyFill="1" applyBorder="1" applyAlignment="1">
      <alignment horizontal="center" vertical="center"/>
    </xf>
    <xf numFmtId="0" fontId="11" fillId="0" borderId="0" xfId="0" applyFont="1"/>
    <xf numFmtId="0" fontId="5" fillId="3" borderId="5" xfId="0" applyFont="1" applyFill="1" applyBorder="1" applyAlignment="1">
      <alignment vertical="center" wrapText="1"/>
    </xf>
    <xf numFmtId="0" fontId="0" fillId="0" borderId="2" xfId="0" applyBorder="1" applyAlignment="1">
      <alignment horizontal="left" vertical="center" wrapText="1"/>
    </xf>
    <xf numFmtId="0" fontId="12" fillId="0" borderId="2" xfId="0" applyFont="1" applyBorder="1" applyAlignment="1">
      <alignment horizontal="justify" vertical="center"/>
    </xf>
    <xf numFmtId="2" fontId="2" fillId="0" borderId="5" xfId="1" applyNumberFormat="1" applyFont="1" applyFill="1" applyBorder="1" applyAlignment="1">
      <alignment horizontal="center" vertical="center"/>
    </xf>
    <xf numFmtId="0" fontId="2" fillId="0" borderId="13" xfId="1" applyFont="1" applyFill="1"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9"/>
  <sheetViews>
    <sheetView tabSelected="1" zoomScale="87" zoomScaleNormal="87" workbookViewId="0">
      <selection activeCell="W18" sqref="W18"/>
    </sheetView>
  </sheetViews>
  <sheetFormatPr defaultRowHeight="15" x14ac:dyDescent="0.25"/>
  <cols>
    <col min="1" max="1" width="7.28515625" customWidth="1"/>
    <col min="2" max="2" width="32.42578125" customWidth="1"/>
    <col min="3" max="3" width="19" bestFit="1" customWidth="1"/>
    <col min="4" max="4" width="16" bestFit="1" customWidth="1"/>
    <col min="5" max="5" width="16.28515625" bestFit="1" customWidth="1"/>
    <col min="6" max="6" width="15.85546875" bestFit="1" customWidth="1"/>
    <col min="7" max="7" width="16.42578125" bestFit="1" customWidth="1"/>
    <col min="8" max="8" width="16.28515625" bestFit="1" customWidth="1"/>
    <col min="9" max="9" width="16.42578125" bestFit="1" customWidth="1"/>
    <col min="10" max="10" width="16" bestFit="1" customWidth="1"/>
    <col min="11" max="12" width="16.5703125" bestFit="1" customWidth="1"/>
    <col min="13" max="13" width="16.42578125" bestFit="1" customWidth="1"/>
    <col min="14" max="14" width="16.5703125" bestFit="1" customWidth="1"/>
    <col min="15" max="15" width="19.5703125" customWidth="1"/>
    <col min="16" max="16" width="55" customWidth="1"/>
  </cols>
  <sheetData>
    <row r="2" spans="1:16" ht="24" customHeight="1" x14ac:dyDescent="0.25">
      <c r="A2" s="26"/>
      <c r="B2" s="26"/>
      <c r="C2" s="27"/>
      <c r="D2" s="27"/>
      <c r="E2" s="27"/>
      <c r="F2" s="27"/>
      <c r="G2" s="27"/>
      <c r="H2" s="27"/>
    </row>
    <row r="3" spans="1:16" ht="24.75" customHeight="1" x14ac:dyDescent="0.25">
      <c r="A3" s="39" t="s">
        <v>0</v>
      </c>
      <c r="B3" s="32" t="s">
        <v>1</v>
      </c>
      <c r="C3" s="34" t="s">
        <v>3</v>
      </c>
      <c r="D3" s="34"/>
      <c r="E3" s="34"/>
      <c r="F3" s="34"/>
      <c r="G3" s="34"/>
      <c r="H3" s="34"/>
      <c r="I3" s="34"/>
      <c r="J3" s="34"/>
      <c r="K3" s="34"/>
      <c r="L3" s="34"/>
      <c r="M3" s="34"/>
      <c r="N3" s="34"/>
      <c r="O3" s="55"/>
      <c r="P3" s="57" t="s">
        <v>53</v>
      </c>
    </row>
    <row r="4" spans="1:16" ht="36" customHeight="1" x14ac:dyDescent="0.25">
      <c r="A4" s="40"/>
      <c r="B4" s="33"/>
      <c r="C4" s="28" t="s">
        <v>29</v>
      </c>
      <c r="D4" s="28" t="s">
        <v>30</v>
      </c>
      <c r="E4" s="28" t="s">
        <v>31</v>
      </c>
      <c r="F4" s="28" t="s">
        <v>32</v>
      </c>
      <c r="G4" s="28" t="s">
        <v>33</v>
      </c>
      <c r="H4" s="28" t="s">
        <v>34</v>
      </c>
      <c r="I4" s="29" t="s">
        <v>4</v>
      </c>
      <c r="J4" s="30" t="s">
        <v>5</v>
      </c>
      <c r="K4" s="30" t="s">
        <v>6</v>
      </c>
      <c r="L4" s="30" t="s">
        <v>7</v>
      </c>
      <c r="M4" s="30" t="s">
        <v>8</v>
      </c>
      <c r="N4" s="30" t="s">
        <v>9</v>
      </c>
      <c r="O4" s="56" t="s">
        <v>45</v>
      </c>
      <c r="P4" s="58"/>
    </row>
    <row r="5" spans="1:16" ht="36.75" customHeight="1" x14ac:dyDescent="0.25">
      <c r="A5" s="41" t="s">
        <v>10</v>
      </c>
      <c r="B5" s="42" t="s">
        <v>42</v>
      </c>
      <c r="C5" s="43">
        <v>3199</v>
      </c>
      <c r="D5" s="43">
        <v>5908</v>
      </c>
      <c r="E5" s="43">
        <v>4806</v>
      </c>
      <c r="F5" s="43">
        <v>5088</v>
      </c>
      <c r="G5" s="43">
        <v>4792</v>
      </c>
      <c r="H5" s="43">
        <v>5194</v>
      </c>
      <c r="I5" s="43">
        <v>4540</v>
      </c>
      <c r="J5" s="43">
        <v>4840</v>
      </c>
      <c r="K5" s="43">
        <v>4491</v>
      </c>
      <c r="L5" s="43">
        <v>4279</v>
      </c>
      <c r="M5" s="43">
        <v>4135</v>
      </c>
      <c r="N5" s="43">
        <v>3630</v>
      </c>
      <c r="O5" s="43">
        <f>SUM(C5:N5)</f>
        <v>54902</v>
      </c>
      <c r="P5" s="53" t="s">
        <v>49</v>
      </c>
    </row>
    <row r="6" spans="1:16" ht="39.75" customHeight="1" x14ac:dyDescent="0.25">
      <c r="A6" s="44"/>
      <c r="B6" s="42" t="s">
        <v>43</v>
      </c>
      <c r="C6" s="43">
        <v>3200</v>
      </c>
      <c r="D6" s="43">
        <v>3200</v>
      </c>
      <c r="E6" s="43">
        <v>3200</v>
      </c>
      <c r="F6" s="43">
        <v>3200</v>
      </c>
      <c r="G6" s="43">
        <v>3200</v>
      </c>
      <c r="H6" s="43">
        <v>3200</v>
      </c>
      <c r="I6" s="43">
        <v>3200</v>
      </c>
      <c r="J6" s="43">
        <v>3200</v>
      </c>
      <c r="K6" s="43">
        <v>3200</v>
      </c>
      <c r="L6" s="43">
        <v>3200</v>
      </c>
      <c r="M6" s="43">
        <v>3200</v>
      </c>
      <c r="N6" s="43">
        <v>3200</v>
      </c>
      <c r="O6" s="43">
        <f t="shared" ref="O6:O7" si="0">SUM(C6:N6)</f>
        <v>38400</v>
      </c>
      <c r="P6" s="53"/>
    </row>
    <row r="7" spans="1:16" ht="34.5" customHeight="1" x14ac:dyDescent="0.25">
      <c r="A7" s="44"/>
      <c r="B7" s="42" t="s">
        <v>44</v>
      </c>
      <c r="C7" s="43">
        <f>C5-C6</f>
        <v>-1</v>
      </c>
      <c r="D7" s="43">
        <f t="shared" ref="D7:N7" si="1">D5-D6</f>
        <v>2708</v>
      </c>
      <c r="E7" s="43">
        <f t="shared" si="1"/>
        <v>1606</v>
      </c>
      <c r="F7" s="43">
        <f t="shared" si="1"/>
        <v>1888</v>
      </c>
      <c r="G7" s="43">
        <f t="shared" si="1"/>
        <v>1592</v>
      </c>
      <c r="H7" s="43">
        <f t="shared" si="1"/>
        <v>1994</v>
      </c>
      <c r="I7" s="43">
        <f t="shared" si="1"/>
        <v>1340</v>
      </c>
      <c r="J7" s="43">
        <f t="shared" si="1"/>
        <v>1640</v>
      </c>
      <c r="K7" s="43">
        <f t="shared" si="1"/>
        <v>1291</v>
      </c>
      <c r="L7" s="43">
        <f t="shared" si="1"/>
        <v>1079</v>
      </c>
      <c r="M7" s="43">
        <f t="shared" si="1"/>
        <v>935</v>
      </c>
      <c r="N7" s="43">
        <f t="shared" si="1"/>
        <v>430</v>
      </c>
      <c r="O7" s="43">
        <f t="shared" si="0"/>
        <v>16502</v>
      </c>
      <c r="P7" s="53"/>
    </row>
    <row r="8" spans="1:16" ht="62.25" customHeight="1" x14ac:dyDescent="0.25">
      <c r="A8" s="44"/>
      <c r="B8" s="42" t="s">
        <v>46</v>
      </c>
      <c r="C8" s="43">
        <f>707371+C7</f>
        <v>707370</v>
      </c>
      <c r="D8" s="43">
        <f t="shared" ref="D8:N8" si="2">C8+D7</f>
        <v>710078</v>
      </c>
      <c r="E8" s="43">
        <f t="shared" si="2"/>
        <v>711684</v>
      </c>
      <c r="F8" s="43">
        <f t="shared" si="2"/>
        <v>713572</v>
      </c>
      <c r="G8" s="43">
        <f t="shared" si="2"/>
        <v>715164</v>
      </c>
      <c r="H8" s="43">
        <f t="shared" si="2"/>
        <v>717158</v>
      </c>
      <c r="I8" s="43">
        <f t="shared" si="2"/>
        <v>718498</v>
      </c>
      <c r="J8" s="43">
        <f t="shared" si="2"/>
        <v>720138</v>
      </c>
      <c r="K8" s="43">
        <f t="shared" si="2"/>
        <v>721429</v>
      </c>
      <c r="L8" s="43">
        <f t="shared" si="2"/>
        <v>722508</v>
      </c>
      <c r="M8" s="43">
        <f t="shared" si="2"/>
        <v>723443</v>
      </c>
      <c r="N8" s="43">
        <f t="shared" si="2"/>
        <v>723873</v>
      </c>
      <c r="O8" s="43"/>
      <c r="P8" s="53"/>
    </row>
    <row r="9" spans="1:16" s="2" customFormat="1" ht="46.5" customHeight="1" x14ac:dyDescent="0.25">
      <c r="A9" s="44"/>
      <c r="B9" s="45" t="s">
        <v>39</v>
      </c>
      <c r="C9" s="5">
        <f>C8*160</f>
        <v>113179200</v>
      </c>
      <c r="D9" s="5">
        <f t="shared" ref="D9:N9" si="3">D8*160</f>
        <v>113612480</v>
      </c>
      <c r="E9" s="5">
        <f t="shared" si="3"/>
        <v>113869440</v>
      </c>
      <c r="F9" s="5">
        <f t="shared" si="3"/>
        <v>114171520</v>
      </c>
      <c r="G9" s="5">
        <f t="shared" si="3"/>
        <v>114426240</v>
      </c>
      <c r="H9" s="5">
        <f t="shared" si="3"/>
        <v>114745280</v>
      </c>
      <c r="I9" s="5">
        <f t="shared" si="3"/>
        <v>114959680</v>
      </c>
      <c r="J9" s="5">
        <f t="shared" si="3"/>
        <v>115222080</v>
      </c>
      <c r="K9" s="5">
        <f t="shared" si="3"/>
        <v>115428640</v>
      </c>
      <c r="L9" s="5">
        <f t="shared" si="3"/>
        <v>115601280</v>
      </c>
      <c r="M9" s="5">
        <f t="shared" si="3"/>
        <v>115750880</v>
      </c>
      <c r="N9" s="5">
        <f t="shared" si="3"/>
        <v>115819680</v>
      </c>
      <c r="O9" s="46">
        <f t="shared" ref="O9:O16" si="4">SUM(C9:N9)</f>
        <v>1376786400</v>
      </c>
      <c r="P9" s="53"/>
    </row>
    <row r="10" spans="1:16" s="2" customFormat="1" ht="94.5" customHeight="1" x14ac:dyDescent="0.25">
      <c r="A10" s="44"/>
      <c r="B10" s="45" t="s">
        <v>40</v>
      </c>
      <c r="C10" s="5">
        <f>20000*160</f>
        <v>3200000</v>
      </c>
      <c r="D10" s="5">
        <f t="shared" ref="D10:N10" si="5">20000*160</f>
        <v>3200000</v>
      </c>
      <c r="E10" s="5">
        <f t="shared" si="5"/>
        <v>3200000</v>
      </c>
      <c r="F10" s="5">
        <f t="shared" si="5"/>
        <v>3200000</v>
      </c>
      <c r="G10" s="5">
        <f t="shared" si="5"/>
        <v>3200000</v>
      </c>
      <c r="H10" s="5">
        <f t="shared" si="5"/>
        <v>3200000</v>
      </c>
      <c r="I10" s="5">
        <f t="shared" si="5"/>
        <v>3200000</v>
      </c>
      <c r="J10" s="5">
        <f t="shared" si="5"/>
        <v>3200000</v>
      </c>
      <c r="K10" s="5">
        <f t="shared" si="5"/>
        <v>3200000</v>
      </c>
      <c r="L10" s="5">
        <f t="shared" si="5"/>
        <v>3200000</v>
      </c>
      <c r="M10" s="5">
        <f t="shared" si="5"/>
        <v>3200000</v>
      </c>
      <c r="N10" s="5">
        <f t="shared" si="5"/>
        <v>3200000</v>
      </c>
      <c r="O10" s="46">
        <f t="shared" si="4"/>
        <v>38400000</v>
      </c>
      <c r="P10" s="54" t="s">
        <v>52</v>
      </c>
    </row>
    <row r="11" spans="1:16" s="2" customFormat="1" ht="86.25" customHeight="1" x14ac:dyDescent="0.25">
      <c r="A11" s="44"/>
      <c r="B11" s="47" t="s">
        <v>47</v>
      </c>
      <c r="C11" s="5"/>
      <c r="D11" s="5"/>
      <c r="E11" s="5"/>
      <c r="F11" s="5"/>
      <c r="G11" s="5"/>
      <c r="H11" s="5"/>
      <c r="I11" s="5"/>
      <c r="J11" s="5"/>
      <c r="K11" s="5">
        <f t="shared" ref="K11:N11" si="6">60000*32</f>
        <v>1920000</v>
      </c>
      <c r="L11" s="5">
        <f t="shared" si="6"/>
        <v>1920000</v>
      </c>
      <c r="M11" s="5">
        <f t="shared" si="6"/>
        <v>1920000</v>
      </c>
      <c r="N11" s="5">
        <f t="shared" si="6"/>
        <v>1920000</v>
      </c>
      <c r="O11" s="46">
        <f t="shared" si="4"/>
        <v>7680000</v>
      </c>
      <c r="P11" s="54" t="s">
        <v>51</v>
      </c>
    </row>
    <row r="12" spans="1:16" s="2" customFormat="1" ht="74.25" customHeight="1" x14ac:dyDescent="0.25">
      <c r="A12" s="44"/>
      <c r="B12" s="47" t="s">
        <v>41</v>
      </c>
      <c r="C12" s="5">
        <v>833000</v>
      </c>
      <c r="D12" s="5">
        <v>833000</v>
      </c>
      <c r="E12" s="5">
        <v>833000</v>
      </c>
      <c r="F12" s="5">
        <v>833000</v>
      </c>
      <c r="G12" s="5">
        <v>833000</v>
      </c>
      <c r="H12" s="5">
        <v>833000</v>
      </c>
      <c r="I12" s="5">
        <v>833000</v>
      </c>
      <c r="J12" s="5">
        <v>833000</v>
      </c>
      <c r="K12" s="5">
        <v>833000</v>
      </c>
      <c r="L12" s="5">
        <v>833000</v>
      </c>
      <c r="M12" s="5">
        <v>833000</v>
      </c>
      <c r="N12" s="5">
        <v>833000</v>
      </c>
      <c r="O12" s="46">
        <f t="shared" si="4"/>
        <v>9996000</v>
      </c>
      <c r="P12" s="54" t="s">
        <v>50</v>
      </c>
    </row>
    <row r="13" spans="1:16" s="2" customFormat="1" ht="48" customHeight="1" x14ac:dyDescent="0.25">
      <c r="A13" s="44"/>
      <c r="B13" s="52" t="s">
        <v>35</v>
      </c>
      <c r="C13" s="9">
        <f t="shared" ref="C13:N13" si="7">SUM(C9:C12)</f>
        <v>117212200</v>
      </c>
      <c r="D13" s="9">
        <f t="shared" si="7"/>
        <v>117645480</v>
      </c>
      <c r="E13" s="9">
        <f t="shared" si="7"/>
        <v>117902440</v>
      </c>
      <c r="F13" s="9">
        <f t="shared" si="7"/>
        <v>118204520</v>
      </c>
      <c r="G13" s="9">
        <f t="shared" si="7"/>
        <v>118459240</v>
      </c>
      <c r="H13" s="9">
        <f t="shared" si="7"/>
        <v>118778280</v>
      </c>
      <c r="I13" s="9">
        <f t="shared" si="7"/>
        <v>118992680</v>
      </c>
      <c r="J13" s="9">
        <f t="shared" si="7"/>
        <v>119255080</v>
      </c>
      <c r="K13" s="9">
        <f t="shared" si="7"/>
        <v>121381640</v>
      </c>
      <c r="L13" s="9">
        <f t="shared" si="7"/>
        <v>121554280</v>
      </c>
      <c r="M13" s="9">
        <f t="shared" si="7"/>
        <v>121703880</v>
      </c>
      <c r="N13" s="9">
        <f t="shared" si="7"/>
        <v>121772680</v>
      </c>
      <c r="O13" s="9">
        <f t="shared" ref="O13" si="8">SUM(O9:O12)</f>
        <v>1432862400</v>
      </c>
      <c r="P13" s="9"/>
    </row>
    <row r="14" spans="1:16" s="2" customFormat="1" ht="75.75" customHeight="1" x14ac:dyDescent="0.25">
      <c r="A14" s="44"/>
      <c r="B14" s="47" t="s">
        <v>38</v>
      </c>
      <c r="C14" s="5">
        <v>7943000</v>
      </c>
      <c r="D14" s="5">
        <v>7943000</v>
      </c>
      <c r="E14" s="5">
        <v>7943000</v>
      </c>
      <c r="F14" s="5">
        <v>7943000</v>
      </c>
      <c r="G14" s="5">
        <v>7943000</v>
      </c>
      <c r="H14" s="5">
        <v>7943000</v>
      </c>
      <c r="I14" s="5">
        <v>7943000</v>
      </c>
      <c r="J14" s="5">
        <v>7943000</v>
      </c>
      <c r="K14" s="5">
        <v>7943000</v>
      </c>
      <c r="L14" s="5">
        <v>7943000</v>
      </c>
      <c r="M14" s="5">
        <v>7943000</v>
      </c>
      <c r="N14" s="5">
        <v>7943000</v>
      </c>
      <c r="O14" s="46">
        <f t="shared" si="4"/>
        <v>95316000</v>
      </c>
      <c r="P14" s="54" t="s">
        <v>54</v>
      </c>
    </row>
    <row r="15" spans="1:16" s="2" customFormat="1" ht="44.25" customHeight="1" x14ac:dyDescent="0.25">
      <c r="A15" s="44"/>
      <c r="B15" s="47" t="s">
        <v>36</v>
      </c>
      <c r="C15" s="5">
        <f>17000*10</f>
        <v>170000</v>
      </c>
      <c r="D15" s="5">
        <f t="shared" ref="D15:N15" si="9">17000*10</f>
        <v>170000</v>
      </c>
      <c r="E15" s="5">
        <f t="shared" si="9"/>
        <v>170000</v>
      </c>
      <c r="F15" s="5">
        <f t="shared" si="9"/>
        <v>170000</v>
      </c>
      <c r="G15" s="5">
        <f t="shared" si="9"/>
        <v>170000</v>
      </c>
      <c r="H15" s="5">
        <f t="shared" si="9"/>
        <v>170000</v>
      </c>
      <c r="I15" s="5">
        <f t="shared" si="9"/>
        <v>170000</v>
      </c>
      <c r="J15" s="5">
        <f t="shared" si="9"/>
        <v>170000</v>
      </c>
      <c r="K15" s="5">
        <f t="shared" si="9"/>
        <v>170000</v>
      </c>
      <c r="L15" s="5">
        <f t="shared" si="9"/>
        <v>170000</v>
      </c>
      <c r="M15" s="5">
        <f t="shared" si="9"/>
        <v>170000</v>
      </c>
      <c r="N15" s="5">
        <f t="shared" si="9"/>
        <v>170000</v>
      </c>
      <c r="O15" s="46">
        <f t="shared" si="4"/>
        <v>2040000</v>
      </c>
      <c r="P15" s="54" t="s">
        <v>56</v>
      </c>
    </row>
    <row r="16" spans="1:16" s="2" customFormat="1" ht="48" customHeight="1" x14ac:dyDescent="0.25">
      <c r="A16" s="44"/>
      <c r="B16" s="47" t="s">
        <v>37</v>
      </c>
      <c r="C16" s="5">
        <f>200*1000</f>
        <v>200000</v>
      </c>
      <c r="D16" s="5">
        <f t="shared" ref="D16:N16" si="10">200*1000</f>
        <v>200000</v>
      </c>
      <c r="E16" s="5">
        <f t="shared" si="10"/>
        <v>200000</v>
      </c>
      <c r="F16" s="5">
        <f t="shared" si="10"/>
        <v>200000</v>
      </c>
      <c r="G16" s="5">
        <f t="shared" si="10"/>
        <v>200000</v>
      </c>
      <c r="H16" s="5">
        <f t="shared" si="10"/>
        <v>200000</v>
      </c>
      <c r="I16" s="5">
        <f t="shared" si="10"/>
        <v>200000</v>
      </c>
      <c r="J16" s="5">
        <f t="shared" si="10"/>
        <v>200000</v>
      </c>
      <c r="K16" s="5">
        <f t="shared" si="10"/>
        <v>200000</v>
      </c>
      <c r="L16" s="5">
        <f t="shared" si="10"/>
        <v>200000</v>
      </c>
      <c r="M16" s="5">
        <f t="shared" si="10"/>
        <v>200000</v>
      </c>
      <c r="N16" s="5">
        <f t="shared" si="10"/>
        <v>200000</v>
      </c>
      <c r="O16" s="46">
        <f t="shared" si="4"/>
        <v>2400000</v>
      </c>
      <c r="P16" s="54" t="s">
        <v>55</v>
      </c>
    </row>
    <row r="17" spans="1:16" s="2" customFormat="1" ht="42.75" customHeight="1" x14ac:dyDescent="0.25">
      <c r="A17" s="44"/>
      <c r="B17" s="48" t="s">
        <v>11</v>
      </c>
      <c r="C17" s="9">
        <f t="shared" ref="C17:N17" si="11">SUM(C14:C16)</f>
        <v>8313000</v>
      </c>
      <c r="D17" s="9">
        <f t="shared" si="11"/>
        <v>8313000</v>
      </c>
      <c r="E17" s="9">
        <f t="shared" si="11"/>
        <v>8313000</v>
      </c>
      <c r="F17" s="9">
        <f t="shared" si="11"/>
        <v>8313000</v>
      </c>
      <c r="G17" s="9">
        <f t="shared" si="11"/>
        <v>8313000</v>
      </c>
      <c r="H17" s="9">
        <f t="shared" si="11"/>
        <v>8313000</v>
      </c>
      <c r="I17" s="9">
        <f t="shared" si="11"/>
        <v>8313000</v>
      </c>
      <c r="J17" s="9">
        <f t="shared" si="11"/>
        <v>8313000</v>
      </c>
      <c r="K17" s="9">
        <f t="shared" si="11"/>
        <v>8313000</v>
      </c>
      <c r="L17" s="9">
        <f t="shared" si="11"/>
        <v>8313000</v>
      </c>
      <c r="M17" s="9">
        <f t="shared" si="11"/>
        <v>8313000</v>
      </c>
      <c r="N17" s="9">
        <f t="shared" si="11"/>
        <v>8313000</v>
      </c>
      <c r="O17" s="9">
        <f t="shared" ref="O17" si="12">SUM(O14:O16)</f>
        <v>99756000</v>
      </c>
      <c r="P17" s="9"/>
    </row>
    <row r="18" spans="1:16" s="2" customFormat="1" ht="51" customHeight="1" x14ac:dyDescent="0.25">
      <c r="A18" s="49"/>
      <c r="B18" s="31" t="s">
        <v>48</v>
      </c>
      <c r="C18" s="50">
        <f>C13+C17</f>
        <v>125525200</v>
      </c>
      <c r="D18" s="50">
        <f t="shared" ref="D18:N18" si="13">D13+D17</f>
        <v>125958480</v>
      </c>
      <c r="E18" s="50">
        <f t="shared" si="13"/>
        <v>126215440</v>
      </c>
      <c r="F18" s="50">
        <f t="shared" si="13"/>
        <v>126517520</v>
      </c>
      <c r="G18" s="50">
        <f t="shared" si="13"/>
        <v>126772240</v>
      </c>
      <c r="H18" s="50">
        <f t="shared" si="13"/>
        <v>127091280</v>
      </c>
      <c r="I18" s="50">
        <f t="shared" si="13"/>
        <v>127305680</v>
      </c>
      <c r="J18" s="50">
        <f t="shared" si="13"/>
        <v>127568080</v>
      </c>
      <c r="K18" s="50">
        <f t="shared" si="13"/>
        <v>129694640</v>
      </c>
      <c r="L18" s="50">
        <f t="shared" si="13"/>
        <v>129867280</v>
      </c>
      <c r="M18" s="50">
        <f t="shared" si="13"/>
        <v>130016880</v>
      </c>
      <c r="N18" s="50">
        <f t="shared" si="13"/>
        <v>130085680</v>
      </c>
      <c r="O18" s="50">
        <f t="shared" ref="O18" si="14">O13+O17</f>
        <v>1532618400</v>
      </c>
      <c r="P18" s="50"/>
    </row>
    <row r="19" spans="1:16" x14ac:dyDescent="0.25">
      <c r="A19" s="51"/>
      <c r="B19" s="51"/>
      <c r="C19" s="51"/>
      <c r="D19" s="51"/>
      <c r="E19" s="51"/>
      <c r="F19" s="51"/>
      <c r="G19" s="51"/>
      <c r="H19" s="51"/>
      <c r="I19" s="51"/>
      <c r="J19" s="51"/>
      <c r="K19" s="51"/>
      <c r="L19" s="51"/>
      <c r="M19" s="51"/>
      <c r="N19" s="51"/>
      <c r="O19" s="51"/>
    </row>
  </sheetData>
  <mergeCells count="6">
    <mergeCell ref="P5:P9"/>
    <mergeCell ref="P3:P4"/>
    <mergeCell ref="A3:A4"/>
    <mergeCell ref="B3:B4"/>
    <mergeCell ref="C3:O3"/>
    <mergeCell ref="A5:A18"/>
  </mergeCells>
  <pageMargins left="0.16" right="0.16" top="0.15" bottom="0.75" header="0.3" footer="0.3"/>
  <pageSetup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topLeftCell="A2" workbookViewId="0">
      <selection activeCell="J6" sqref="J6"/>
    </sheetView>
  </sheetViews>
  <sheetFormatPr defaultRowHeight="15" x14ac:dyDescent="0.25"/>
  <cols>
    <col min="1" max="1" width="12" customWidth="1"/>
    <col min="2" max="2" width="44.140625" customWidth="1"/>
    <col min="3" max="9" width="15.5703125" customWidth="1"/>
    <col min="10" max="10" width="13.5703125" bestFit="1" customWidth="1"/>
  </cols>
  <sheetData>
    <row r="2" spans="1:10" x14ac:dyDescent="0.25">
      <c r="A2" t="s">
        <v>28</v>
      </c>
    </row>
    <row r="4" spans="1:10" x14ac:dyDescent="0.25">
      <c r="A4" s="39" t="s">
        <v>0</v>
      </c>
      <c r="B4" s="39" t="s">
        <v>1</v>
      </c>
      <c r="C4" s="39" t="s">
        <v>2</v>
      </c>
      <c r="D4" s="38" t="s">
        <v>3</v>
      </c>
      <c r="E4" s="38"/>
      <c r="F4" s="38"/>
      <c r="G4" s="38"/>
      <c r="H4" s="38"/>
      <c r="I4" s="38"/>
    </row>
    <row r="5" spans="1:10" x14ac:dyDescent="0.25">
      <c r="A5" s="40"/>
      <c r="B5" s="40"/>
      <c r="C5" s="40"/>
      <c r="D5" s="1" t="s">
        <v>4</v>
      </c>
      <c r="E5" s="1" t="s">
        <v>5</v>
      </c>
      <c r="F5" s="1" t="s">
        <v>6</v>
      </c>
      <c r="G5" s="1" t="s">
        <v>7</v>
      </c>
      <c r="H5" s="1" t="s">
        <v>8</v>
      </c>
      <c r="I5" s="1" t="s">
        <v>9</v>
      </c>
    </row>
    <row r="6" spans="1:10" s="2" customFormat="1" ht="24.75" customHeight="1" x14ac:dyDescent="0.25">
      <c r="A6" s="35" t="s">
        <v>10</v>
      </c>
      <c r="B6" s="3" t="s">
        <v>27</v>
      </c>
      <c r="C6" s="4">
        <f>SUM(D6:I6)</f>
        <v>629354068.89999998</v>
      </c>
      <c r="D6" s="5">
        <v>104854068.90000001</v>
      </c>
      <c r="E6" s="5">
        <v>104900000</v>
      </c>
      <c r="F6" s="5">
        <v>104900000</v>
      </c>
      <c r="G6" s="5">
        <v>104900000</v>
      </c>
      <c r="H6" s="5">
        <v>104900000</v>
      </c>
      <c r="I6" s="5">
        <v>104900000</v>
      </c>
      <c r="J6" s="21">
        <f>SUM(E6:I6)</f>
        <v>524500000</v>
      </c>
    </row>
    <row r="7" spans="1:10" s="2" customFormat="1" ht="24.75" customHeight="1" x14ac:dyDescent="0.25">
      <c r="A7" s="36"/>
      <c r="B7" s="3" t="s">
        <v>11</v>
      </c>
      <c r="C7" s="4">
        <f t="shared" ref="C7:C20" si="0">SUM(D7:I7)</f>
        <v>40191367.240000002</v>
      </c>
      <c r="D7" s="5">
        <v>6691367.2400000002</v>
      </c>
      <c r="E7" s="5">
        <v>6700000</v>
      </c>
      <c r="F7" s="5">
        <v>6700000</v>
      </c>
      <c r="G7" s="5">
        <v>6700000</v>
      </c>
      <c r="H7" s="5">
        <v>6700000</v>
      </c>
      <c r="I7" s="5">
        <v>6700000</v>
      </c>
      <c r="J7" s="21">
        <f t="shared" ref="J7:J20" si="1">SUM(E7:I7)</f>
        <v>33500000</v>
      </c>
    </row>
    <row r="8" spans="1:10" s="2" customFormat="1" ht="15.75" x14ac:dyDescent="0.25">
      <c r="A8" s="37"/>
      <c r="B8" s="6" t="s">
        <v>12</v>
      </c>
      <c r="C8" s="7">
        <f t="shared" ref="C8:I8" si="2">SUM(C6:C7)</f>
        <v>669545436.13999999</v>
      </c>
      <c r="D8" s="7">
        <f t="shared" si="2"/>
        <v>111545436.14</v>
      </c>
      <c r="E8" s="7">
        <f t="shared" si="2"/>
        <v>111600000</v>
      </c>
      <c r="F8" s="7">
        <f t="shared" si="2"/>
        <v>111600000</v>
      </c>
      <c r="G8" s="7">
        <f t="shared" si="2"/>
        <v>111600000</v>
      </c>
      <c r="H8" s="7">
        <f t="shared" si="2"/>
        <v>111600000</v>
      </c>
      <c r="I8" s="7">
        <f t="shared" si="2"/>
        <v>111600000</v>
      </c>
      <c r="J8" s="21">
        <f t="shared" si="1"/>
        <v>558000000</v>
      </c>
    </row>
    <row r="9" spans="1:10" s="2" customFormat="1" ht="24.75" customHeight="1" x14ac:dyDescent="0.25">
      <c r="A9" s="35" t="s">
        <v>13</v>
      </c>
      <c r="B9" s="8" t="s">
        <v>14</v>
      </c>
      <c r="C9" s="9">
        <f t="shared" ref="C9:I9" si="3">SUM(C11:C13)</f>
        <v>100870965.42999999</v>
      </c>
      <c r="D9" s="9">
        <f t="shared" si="3"/>
        <v>16810965.43</v>
      </c>
      <c r="E9" s="9">
        <f t="shared" si="3"/>
        <v>16812000</v>
      </c>
      <c r="F9" s="9">
        <f t="shared" si="3"/>
        <v>16812000</v>
      </c>
      <c r="G9" s="9">
        <f t="shared" si="3"/>
        <v>16812000</v>
      </c>
      <c r="H9" s="9">
        <f t="shared" si="3"/>
        <v>16812000</v>
      </c>
      <c r="I9" s="9">
        <f t="shared" si="3"/>
        <v>16812000</v>
      </c>
      <c r="J9" s="21">
        <f t="shared" si="1"/>
        <v>84060000</v>
      </c>
    </row>
    <row r="10" spans="1:10" s="2" customFormat="1" x14ac:dyDescent="0.25">
      <c r="A10" s="36"/>
      <c r="B10" s="10" t="s">
        <v>15</v>
      </c>
      <c r="C10" s="4"/>
      <c r="D10" s="11"/>
      <c r="E10" s="11"/>
      <c r="F10" s="12"/>
      <c r="G10" s="13"/>
      <c r="H10" s="11"/>
      <c r="I10" s="11"/>
      <c r="J10" s="21">
        <f t="shared" si="1"/>
        <v>0</v>
      </c>
    </row>
    <row r="11" spans="1:10" s="2" customFormat="1" ht="24.75" customHeight="1" x14ac:dyDescent="0.25">
      <c r="A11" s="36"/>
      <c r="B11" s="14" t="s">
        <v>16</v>
      </c>
      <c r="C11" s="4">
        <f t="shared" si="0"/>
        <v>98099421.789999992</v>
      </c>
      <c r="D11" s="5">
        <v>16349421.789999999</v>
      </c>
      <c r="E11" s="5">
        <v>16350000</v>
      </c>
      <c r="F11" s="5">
        <v>16350000</v>
      </c>
      <c r="G11" s="5">
        <v>16350000</v>
      </c>
      <c r="H11" s="5">
        <v>16350000</v>
      </c>
      <c r="I11" s="5">
        <v>16350000</v>
      </c>
      <c r="J11" s="21">
        <f t="shared" si="1"/>
        <v>81750000</v>
      </c>
    </row>
    <row r="12" spans="1:10" s="2" customFormat="1" ht="24.75" customHeight="1" x14ac:dyDescent="0.25">
      <c r="A12" s="36"/>
      <c r="B12" s="15" t="s">
        <v>17</v>
      </c>
      <c r="C12" s="4">
        <f t="shared" si="0"/>
        <v>1211738.6000000001</v>
      </c>
      <c r="D12" s="5">
        <v>201738.6</v>
      </c>
      <c r="E12" s="5">
        <v>202000</v>
      </c>
      <c r="F12" s="5">
        <v>202000</v>
      </c>
      <c r="G12" s="5">
        <v>202000</v>
      </c>
      <c r="H12" s="5">
        <v>202000</v>
      </c>
      <c r="I12" s="5">
        <v>202000</v>
      </c>
      <c r="J12" s="21">
        <f t="shared" si="1"/>
        <v>1010000</v>
      </c>
    </row>
    <row r="13" spans="1:10" s="2" customFormat="1" ht="24.75" customHeight="1" x14ac:dyDescent="0.25">
      <c r="A13" s="36"/>
      <c r="B13" s="15" t="s">
        <v>18</v>
      </c>
      <c r="C13" s="4">
        <f t="shared" si="0"/>
        <v>1559805.04</v>
      </c>
      <c r="D13" s="5">
        <v>259805.04</v>
      </c>
      <c r="E13" s="5">
        <v>260000</v>
      </c>
      <c r="F13" s="5">
        <v>260000</v>
      </c>
      <c r="G13" s="5">
        <v>260000</v>
      </c>
      <c r="H13" s="5">
        <v>260000</v>
      </c>
      <c r="I13" s="5">
        <v>260000</v>
      </c>
      <c r="J13" s="21">
        <f t="shared" si="1"/>
        <v>1300000</v>
      </c>
    </row>
    <row r="14" spans="1:10" s="2" customFormat="1" ht="24.75" customHeight="1" x14ac:dyDescent="0.25">
      <c r="A14" s="36"/>
      <c r="B14" s="16" t="s">
        <v>19</v>
      </c>
      <c r="C14" s="17">
        <f t="shared" si="0"/>
        <v>3692399</v>
      </c>
      <c r="D14" s="9">
        <v>615399</v>
      </c>
      <c r="E14" s="9">
        <v>615400</v>
      </c>
      <c r="F14" s="9">
        <v>615400</v>
      </c>
      <c r="G14" s="9">
        <v>615400</v>
      </c>
      <c r="H14" s="9">
        <v>615400</v>
      </c>
      <c r="I14" s="9">
        <v>615400</v>
      </c>
      <c r="J14" s="21">
        <f t="shared" si="1"/>
        <v>3077000</v>
      </c>
    </row>
    <row r="15" spans="1:10" s="2" customFormat="1" ht="24.75" customHeight="1" x14ac:dyDescent="0.25">
      <c r="A15" s="36"/>
      <c r="B15" s="18" t="s">
        <v>20</v>
      </c>
      <c r="C15" s="17">
        <f t="shared" si="0"/>
        <v>801592.4</v>
      </c>
      <c r="D15" s="9">
        <v>133592.4</v>
      </c>
      <c r="E15" s="9">
        <v>133600</v>
      </c>
      <c r="F15" s="9">
        <v>133600</v>
      </c>
      <c r="G15" s="9">
        <v>133600</v>
      </c>
      <c r="H15" s="9">
        <v>133600</v>
      </c>
      <c r="I15" s="9">
        <v>133600</v>
      </c>
      <c r="J15" s="21">
        <f t="shared" si="1"/>
        <v>668000</v>
      </c>
    </row>
    <row r="16" spans="1:10" s="2" customFormat="1" ht="24.75" customHeight="1" x14ac:dyDescent="0.25">
      <c r="A16" s="36"/>
      <c r="B16" s="18" t="s">
        <v>21</v>
      </c>
      <c r="C16" s="17">
        <f t="shared" si="0"/>
        <v>235730</v>
      </c>
      <c r="D16" s="9">
        <v>39230</v>
      </c>
      <c r="E16" s="9">
        <v>39300</v>
      </c>
      <c r="F16" s="9">
        <v>39300</v>
      </c>
      <c r="G16" s="9">
        <v>39300</v>
      </c>
      <c r="H16" s="9">
        <v>39300</v>
      </c>
      <c r="I16" s="9">
        <v>39300</v>
      </c>
      <c r="J16" s="21">
        <f t="shared" si="1"/>
        <v>196500</v>
      </c>
    </row>
    <row r="17" spans="1:10" s="2" customFormat="1" ht="24.75" customHeight="1" x14ac:dyDescent="0.25">
      <c r="A17" s="36"/>
      <c r="B17" s="16" t="s">
        <v>22</v>
      </c>
      <c r="C17" s="17">
        <f t="shared" si="0"/>
        <v>6137977.3200000003</v>
      </c>
      <c r="D17" s="9">
        <v>1022977.32</v>
      </c>
      <c r="E17" s="9">
        <v>1023000</v>
      </c>
      <c r="F17" s="9">
        <v>1023000</v>
      </c>
      <c r="G17" s="9">
        <v>1023000</v>
      </c>
      <c r="H17" s="9">
        <v>1023000</v>
      </c>
      <c r="I17" s="9">
        <v>1023000</v>
      </c>
      <c r="J17" s="21">
        <f t="shared" si="1"/>
        <v>5115000</v>
      </c>
    </row>
    <row r="18" spans="1:10" s="2" customFormat="1" ht="15.75" x14ac:dyDescent="0.25">
      <c r="A18" s="37"/>
      <c r="B18" s="6" t="s">
        <v>23</v>
      </c>
      <c r="C18" s="7">
        <f t="shared" ref="C18:I18" si="4">C9+C14+C15+C16+C17</f>
        <v>111738664.15000001</v>
      </c>
      <c r="D18" s="7">
        <f t="shared" si="4"/>
        <v>18622164.149999999</v>
      </c>
      <c r="E18" s="7">
        <f t="shared" si="4"/>
        <v>18623300</v>
      </c>
      <c r="F18" s="7">
        <f t="shared" si="4"/>
        <v>18623300</v>
      </c>
      <c r="G18" s="7">
        <f t="shared" si="4"/>
        <v>18623300</v>
      </c>
      <c r="H18" s="7">
        <f t="shared" si="4"/>
        <v>18623300</v>
      </c>
      <c r="I18" s="7">
        <f t="shared" si="4"/>
        <v>18623300</v>
      </c>
      <c r="J18" s="21">
        <f t="shared" si="1"/>
        <v>93116500</v>
      </c>
    </row>
    <row r="19" spans="1:10" s="2" customFormat="1" ht="34.5" customHeight="1" x14ac:dyDescent="0.25">
      <c r="A19" s="35" t="s">
        <v>24</v>
      </c>
      <c r="B19" s="19" t="s">
        <v>25</v>
      </c>
      <c r="C19" s="4">
        <f t="shared" si="0"/>
        <v>2813825</v>
      </c>
      <c r="D19" s="5">
        <v>468825</v>
      </c>
      <c r="E19" s="5">
        <v>469000</v>
      </c>
      <c r="F19" s="5">
        <v>469000</v>
      </c>
      <c r="G19" s="5">
        <v>469000</v>
      </c>
      <c r="H19" s="5">
        <v>469000</v>
      </c>
      <c r="I19" s="5">
        <v>469000</v>
      </c>
      <c r="J19" s="21">
        <f t="shared" si="1"/>
        <v>2345000</v>
      </c>
    </row>
    <row r="20" spans="1:10" ht="33" customHeight="1" x14ac:dyDescent="0.25">
      <c r="A20" s="36"/>
      <c r="B20" s="20" t="s">
        <v>26</v>
      </c>
      <c r="C20" s="4">
        <f t="shared" si="0"/>
        <v>127120</v>
      </c>
      <c r="D20" s="5">
        <v>21120</v>
      </c>
      <c r="E20" s="5">
        <v>21200</v>
      </c>
      <c r="F20" s="5">
        <v>21200</v>
      </c>
      <c r="G20" s="5">
        <v>21200</v>
      </c>
      <c r="H20" s="5">
        <v>21200</v>
      </c>
      <c r="I20" s="5">
        <v>21200</v>
      </c>
      <c r="J20" s="21">
        <f t="shared" si="1"/>
        <v>106000</v>
      </c>
    </row>
    <row r="21" spans="1:10" x14ac:dyDescent="0.25">
      <c r="A21" s="37"/>
      <c r="B21" s="22"/>
      <c r="C21" s="23">
        <f>SUM(C19:C20)</f>
        <v>2940945</v>
      </c>
      <c r="D21" s="23">
        <f t="shared" ref="D21:I21" si="5">SUM(D19:D20)</f>
        <v>489945</v>
      </c>
      <c r="E21" s="23">
        <f t="shared" si="5"/>
        <v>490200</v>
      </c>
      <c r="F21" s="23">
        <f t="shared" si="5"/>
        <v>490200</v>
      </c>
      <c r="G21" s="23">
        <f t="shared" si="5"/>
        <v>490200</v>
      </c>
      <c r="H21" s="23">
        <f t="shared" si="5"/>
        <v>490200</v>
      </c>
      <c r="I21" s="23">
        <f t="shared" si="5"/>
        <v>490200</v>
      </c>
    </row>
    <row r="22" spans="1:10" x14ac:dyDescent="0.25">
      <c r="A22" s="24"/>
      <c r="B22" s="24"/>
      <c r="C22" s="25">
        <f>C8+C18+C21</f>
        <v>784225045.28999996</v>
      </c>
      <c r="D22" s="25">
        <f t="shared" ref="D22:I22" si="6">D8+D18+D21</f>
        <v>130657545.28999999</v>
      </c>
      <c r="E22" s="25">
        <f t="shared" si="6"/>
        <v>130713500</v>
      </c>
      <c r="F22" s="25">
        <f t="shared" si="6"/>
        <v>130713500</v>
      </c>
      <c r="G22" s="25">
        <f t="shared" si="6"/>
        <v>130713500</v>
      </c>
      <c r="H22" s="25">
        <f t="shared" si="6"/>
        <v>130713500</v>
      </c>
      <c r="I22" s="25">
        <f t="shared" si="6"/>
        <v>130713500</v>
      </c>
    </row>
  </sheetData>
  <mergeCells count="7">
    <mergeCell ref="D4:I4"/>
    <mergeCell ref="A6:A8"/>
    <mergeCell ref="A19:A21"/>
    <mergeCell ref="A9:A18"/>
    <mergeCell ref="A4:A5"/>
    <mergeCell ref="B4:B5"/>
    <mergeCell ref="C4:C5"/>
  </mergeCells>
  <pageMargins left="0.16" right="0.16" top="0.15" bottom="0.75" header="0.3" footer="0.3"/>
  <pageSetup scale="8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2016</vt:lpstr>
      <vt:lpstr>Sheet1</vt:lpstr>
      <vt:lpstr>Sheet2</vt:lpstr>
      <vt:lpstr>Sheet3</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rtatanashvili</dc:creator>
  <cp:lastModifiedBy>maia qimeridze</cp:lastModifiedBy>
  <cp:lastPrinted>2015-09-01T09:34:39Z</cp:lastPrinted>
  <dcterms:created xsi:type="dcterms:W3CDTF">2014-07-07T11:35:51Z</dcterms:created>
  <dcterms:modified xsi:type="dcterms:W3CDTF">2015-08-26T10:01:36Z</dcterms:modified>
</cp:coreProperties>
</file>